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User\Desktop\工作用 捷徑\！【技轉、產學、專利】\!湯圓合約\#合約洽談紀錄\2.【技轉】\"/>
    </mc:Choice>
  </mc:AlternateContent>
  <xr:revisionPtr revIDLastSave="0" documentId="13_ncr:1_{CF2596BE-89E5-4F1A-B6D0-A96A8FAE3A65}" xr6:coauthVersionLast="36" xr6:coauthVersionMax="36" xr10:uidLastSave="{00000000-0000-0000-0000-000000000000}"/>
  <bookViews>
    <workbookView minimized="1" xWindow="0" yWindow="0" windowWidth="19200" windowHeight="6990" xr2:uid="{00000000-000D-0000-FFFF-FFFF00000000}"/>
  </bookViews>
  <sheets>
    <sheet name="成大專利技轉收益分配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D18" i="1"/>
  <c r="P18" i="1" l="1"/>
  <c r="Q18" i="1" s="1"/>
  <c r="S20" i="1"/>
  <c r="T20" i="1" s="1"/>
  <c r="P20" i="1"/>
  <c r="S18" i="1"/>
  <c r="T18" i="1" s="1"/>
  <c r="J18" i="1"/>
  <c r="G18" i="1"/>
  <c r="M20" i="1"/>
  <c r="N20" i="1" s="1"/>
  <c r="J20" i="1"/>
  <c r="K20" i="1" s="1"/>
  <c r="M18" i="1"/>
  <c r="N18" i="1" s="1"/>
  <c r="E20" i="1"/>
  <c r="G20" i="1"/>
  <c r="H20" i="1" s="1"/>
  <c r="P21" i="1" l="1"/>
  <c r="Q20" i="1"/>
  <c r="S21" i="1"/>
  <c r="H18" i="1"/>
  <c r="G21" i="1"/>
  <c r="J21" i="1"/>
  <c r="K18" i="1"/>
  <c r="M21" i="1"/>
  <c r="P24" i="1" l="1"/>
  <c r="Q24" i="1" s="1"/>
  <c r="S22" i="1"/>
  <c r="K21" i="1"/>
  <c r="H21" i="1"/>
  <c r="S23" i="1"/>
  <c r="T23" i="1" s="1"/>
  <c r="Q21" i="1"/>
  <c r="P25" i="1"/>
  <c r="Q25" i="1" s="1"/>
  <c r="P23" i="1"/>
  <c r="Q23" i="1" s="1"/>
  <c r="P22" i="1"/>
  <c r="S25" i="1"/>
  <c r="T25" i="1" s="1"/>
  <c r="J22" i="1"/>
  <c r="J23" i="1"/>
  <c r="K23" i="1" s="1"/>
  <c r="S24" i="1"/>
  <c r="T24" i="1" s="1"/>
  <c r="T21" i="1"/>
  <c r="N21" i="1"/>
  <c r="M22" i="1"/>
  <c r="M23" i="1"/>
  <c r="N23" i="1" s="1"/>
  <c r="M25" i="1"/>
  <c r="N25" i="1" s="1"/>
  <c r="M24" i="1"/>
  <c r="N24" i="1" s="1"/>
  <c r="J25" i="1"/>
  <c r="K25" i="1" s="1"/>
  <c r="G25" i="1"/>
  <c r="H25" i="1" s="1"/>
  <c r="J24" i="1"/>
  <c r="K24" i="1" s="1"/>
  <c r="G22" i="1"/>
  <c r="G27" i="1" s="1"/>
  <c r="H27" i="1" s="1"/>
  <c r="G24" i="1"/>
  <c r="H24" i="1" s="1"/>
  <c r="G23" i="1"/>
  <c r="H23" i="1" s="1"/>
  <c r="J28" i="1" l="1"/>
  <c r="K28" i="1" s="1"/>
  <c r="K22" i="1"/>
  <c r="J27" i="1"/>
  <c r="K27" i="1" s="1"/>
  <c r="S28" i="1"/>
  <c r="T28" i="1" s="1"/>
  <c r="T22" i="1"/>
  <c r="S27" i="1"/>
  <c r="T27" i="1" s="1"/>
  <c r="N22" i="1"/>
  <c r="M27" i="1"/>
  <c r="N27" i="1" s="1"/>
  <c r="G28" i="1"/>
  <c r="H28" i="1" s="1"/>
  <c r="Q22" i="1"/>
  <c r="P27" i="1"/>
  <c r="Q27" i="1" s="1"/>
  <c r="P28" i="1"/>
  <c r="Q28" i="1" s="1"/>
  <c r="M28" i="1"/>
  <c r="N28" i="1" s="1"/>
  <c r="S26" i="1"/>
  <c r="T26" i="1" s="1"/>
  <c r="P26" i="1"/>
  <c r="Q26" i="1" s="1"/>
  <c r="J26" i="1"/>
  <c r="K26" i="1" s="1"/>
  <c r="M26" i="1"/>
  <c r="N26" i="1" s="1"/>
  <c r="H22" i="1"/>
  <c r="G26" i="1"/>
  <c r="H26" i="1" s="1"/>
  <c r="D25" i="1" l="1"/>
  <c r="E25" i="1" s="1"/>
  <c r="E18" i="1"/>
  <c r="D21" i="1"/>
  <c r="D23" i="1" s="1"/>
  <c r="D28" i="1" l="1"/>
  <c r="E28" i="1" s="1"/>
  <c r="D22" i="1"/>
  <c r="E22" i="1" s="1"/>
  <c r="D24" i="1"/>
  <c r="E24" i="1" s="1"/>
  <c r="D27" i="1"/>
  <c r="E27" i="1" s="1"/>
  <c r="E23" i="1"/>
  <c r="E21" i="1"/>
  <c r="D26" i="1" l="1"/>
  <c r="E26" i="1" s="1"/>
</calcChain>
</file>

<file path=xl/sharedStrings.xml><?xml version="1.0" encoding="utf-8"?>
<sst xmlns="http://schemas.openxmlformats.org/spreadsheetml/2006/main" count="52" uniqueCount="40">
  <si>
    <t>https://www.cc.ncku.edu.tw/rule/content.php?sn=218</t>
    <phoneticPr fontId="2" type="noConversion"/>
  </si>
  <si>
    <t>1.</t>
    <phoneticPr fontId="2" type="noConversion"/>
  </si>
  <si>
    <t>2.</t>
    <phoneticPr fontId="2" type="noConversion"/>
  </si>
  <si>
    <t>3.</t>
    <phoneticPr fontId="2" type="noConversion"/>
  </si>
  <si>
    <t>4.</t>
    <phoneticPr fontId="2" type="noConversion"/>
  </si>
  <si>
    <t>回饋政府資助機關</t>
    <phoneticPr fontId="2" type="noConversion"/>
  </si>
  <si>
    <t xml:space="preserve"> 5.</t>
    <phoneticPr fontId="2" type="noConversion"/>
  </si>
  <si>
    <t>金額</t>
    <phoneticPr fontId="2" type="noConversion"/>
  </si>
  <si>
    <t>委託校外推廣費</t>
    <phoneticPr fontId="2" type="noConversion"/>
  </si>
  <si>
    <t>本校分配</t>
    <phoneticPr fontId="2" type="noConversion"/>
  </si>
  <si>
    <t>發明人分配</t>
    <phoneticPr fontId="2" type="noConversion"/>
  </si>
  <si>
    <t>二級單位分配</t>
    <phoneticPr fontId="2" type="noConversion"/>
  </si>
  <si>
    <t>一級單位分配</t>
    <phoneticPr fontId="2" type="noConversion"/>
  </si>
  <si>
    <t>2.學校補助專利申請費</t>
    <phoneticPr fontId="2" type="noConversion"/>
  </si>
  <si>
    <t>2.發明人自付專利申請費</t>
    <phoneticPr fontId="2" type="noConversion"/>
  </si>
  <si>
    <t>比例*</t>
    <phoneticPr fontId="2" type="noConversion"/>
  </si>
  <si>
    <t>合計</t>
    <phoneticPr fontId="2" type="noConversion"/>
  </si>
  <si>
    <t>1.回饋資助機關 20%</t>
    <phoneticPr fontId="2" type="noConversion"/>
  </si>
  <si>
    <t>1.回饋資助機關 0%</t>
    <phoneticPr fontId="2" type="noConversion"/>
  </si>
  <si>
    <t>*此處比例是對比技轉金為100%來計算</t>
    <phoneticPr fontId="2" type="noConversion"/>
  </si>
  <si>
    <t>Know-how 技轉</t>
    <phoneticPr fontId="2" type="noConversion"/>
  </si>
  <si>
    <t>回饋資助機關 0%</t>
    <phoneticPr fontId="2" type="noConversion"/>
  </si>
  <si>
    <t>回饋資助機關 20%</t>
    <phoneticPr fontId="2" type="noConversion"/>
  </si>
  <si>
    <t>學校分配合計</t>
    <phoneticPr fontId="2" type="noConversion"/>
  </si>
  <si>
    <t>發明人分配合計</t>
    <phoneticPr fontId="2" type="noConversion"/>
  </si>
  <si>
    <t>條件</t>
    <phoneticPr fontId="2" type="noConversion"/>
  </si>
  <si>
    <t>技轉種類</t>
    <phoneticPr fontId="2" type="noConversion"/>
  </si>
  <si>
    <t>&lt;- 更改此處技轉金金額，可獲得相對應數據</t>
    <phoneticPr fontId="2" type="noConversion"/>
  </si>
  <si>
    <t>技轉金(未稅)</t>
    <phoneticPr fontId="2" type="noConversion"/>
  </si>
  <si>
    <t>「本校產學合作營運成本」為扣除「回饋政府資助機關」及「委託校外單位推廣費用(視需否)」費用後的15%。亦即15% (無回饋政府資助機關)或 12% (有回饋政府資助機關)</t>
    <phoneticPr fontId="2" type="noConversion"/>
  </si>
  <si>
    <t>本校產學合作營運成本</t>
    <phoneticPr fontId="2" type="noConversion"/>
  </si>
  <si>
    <r>
      <t>範例</t>
    </r>
    <r>
      <rPr>
        <sz val="12"/>
        <color theme="1"/>
        <rFont val="微軟正黑體"/>
        <family val="2"/>
        <charset val="136"/>
      </rPr>
      <t>：</t>
    </r>
    <r>
      <rPr>
        <sz val="12"/>
        <color theme="1"/>
        <rFont val="新細明體"/>
        <family val="1"/>
        <charset val="136"/>
      </rPr>
      <t>以專利、Know-how技轉金總計為新台幣100萬元，計算資助機關或發明人分配比例</t>
    </r>
    <phoneticPr fontId="2" type="noConversion"/>
  </si>
  <si>
    <r>
      <t>以非專利形式（know-how）衍生之權益收入，發明人分配比例為</t>
    </r>
    <r>
      <rPr>
        <b/>
        <sz val="12"/>
        <rFont val="新細明體"/>
        <family val="1"/>
        <charset val="136"/>
        <scheme val="minor"/>
      </rPr>
      <t>75%</t>
    </r>
    <r>
      <rPr>
        <sz val="12"/>
        <rFont val="新細明體"/>
        <family val="2"/>
        <charset val="136"/>
        <scheme val="minor"/>
      </rPr>
      <t>。</t>
    </r>
    <phoneticPr fontId="2" type="noConversion"/>
  </si>
  <si>
    <t xml:space="preserve">https://law.moj.gov.tw/LawClass/LawAll.aspx?pcode=H0160037 </t>
    <phoneticPr fontId="2" type="noConversion"/>
  </si>
  <si>
    <r>
      <t>依據</t>
    </r>
    <r>
      <rPr>
        <sz val="12"/>
        <rFont val="新細明體"/>
        <family val="1"/>
        <charset val="136"/>
      </rPr>
      <t>《</t>
    </r>
    <r>
      <rPr>
        <sz val="12"/>
        <rFont val="新細明體"/>
        <family val="2"/>
        <charset val="136"/>
        <scheme val="minor"/>
      </rPr>
      <t>國立成功大學研究發展成果管理辦法</t>
    </r>
    <r>
      <rPr>
        <sz val="12"/>
        <rFont val="新細明體"/>
        <family val="1"/>
        <charset val="136"/>
      </rPr>
      <t>》</t>
    </r>
    <r>
      <rPr>
        <sz val="12"/>
        <rFont val="新細明體"/>
        <family val="2"/>
        <charset val="136"/>
        <scheme val="minor"/>
      </rPr>
      <t>第十一條</t>
    </r>
    <r>
      <rPr>
        <sz val="12"/>
        <rFont val="微軟正黑體"/>
        <family val="2"/>
        <charset val="136"/>
      </rPr>
      <t>：</t>
    </r>
    <r>
      <rPr>
        <sz val="12"/>
        <rFont val="新細明體"/>
        <family val="2"/>
        <charset val="136"/>
        <scheme val="minor"/>
      </rPr>
      <t>以專利形式衍生之權益收入，發明人分配比例為</t>
    </r>
    <r>
      <rPr>
        <sz val="12"/>
        <rFont val="新細明體"/>
        <family val="1"/>
        <charset val="136"/>
        <scheme val="minor"/>
      </rPr>
      <t xml:space="preserve"> </t>
    </r>
    <r>
      <rPr>
        <b/>
        <sz val="12"/>
        <rFont val="新細明體"/>
        <family val="1"/>
        <charset val="136"/>
        <scheme val="minor"/>
      </rPr>
      <t xml:space="preserve">80% </t>
    </r>
    <r>
      <rPr>
        <sz val="12"/>
        <rFont val="新細明體"/>
        <family val="2"/>
        <charset val="136"/>
        <scheme val="minor"/>
      </rPr>
      <t xml:space="preserve">(發明人自付專利申請費)或 </t>
    </r>
    <r>
      <rPr>
        <b/>
        <sz val="12"/>
        <rFont val="新細明體"/>
        <family val="1"/>
        <charset val="136"/>
        <scheme val="minor"/>
      </rPr>
      <t xml:space="preserve">65% </t>
    </r>
    <r>
      <rPr>
        <sz val="12"/>
        <rFont val="新細明體"/>
        <family val="2"/>
        <charset val="136"/>
        <scheme val="minor"/>
      </rPr>
      <t>(學校補助專利申請費)</t>
    </r>
    <phoneticPr fontId="2" type="noConversion"/>
  </si>
  <si>
    <t>「回饋政府資助機關」為 20%，依據《 政府科學技術研究發展成果歸屬及運用辦法》第17條。</t>
    <phoneticPr fontId="2" type="noConversion"/>
  </si>
  <si>
    <t>「委託校外單位推廣費用」：依委外推廣契約議訂。</t>
    <phoneticPr fontId="2" type="noConversion"/>
  </si>
  <si>
    <t>專利 授權</t>
    <phoneticPr fontId="2" type="noConversion"/>
  </si>
  <si>
    <r>
      <t>但需先扣除</t>
    </r>
    <r>
      <rPr>
        <sz val="12"/>
        <color theme="1"/>
        <rFont val="微軟正黑體"/>
        <family val="2"/>
        <charset val="136"/>
      </rPr>
      <t>「</t>
    </r>
    <r>
      <rPr>
        <sz val="12"/>
        <color rgb="FFFF0000"/>
        <rFont val="新細明體"/>
        <family val="1"/>
        <charset val="136"/>
        <scheme val="minor"/>
      </rPr>
      <t>回饋政府資助機關</t>
    </r>
    <r>
      <rPr>
        <sz val="12"/>
        <color theme="1"/>
        <rFont val="微軟正黑體"/>
        <family val="2"/>
        <charset val="136"/>
      </rPr>
      <t>」</t>
    </r>
    <r>
      <rPr>
        <sz val="12"/>
        <color theme="1"/>
        <rFont val="新細明體"/>
        <family val="2"/>
        <charset val="136"/>
        <scheme val="minor"/>
      </rPr>
      <t>、</t>
    </r>
    <r>
      <rPr>
        <sz val="12"/>
        <color rgb="FFFF0000"/>
        <rFont val="新細明體"/>
        <family val="1"/>
        <charset val="136"/>
        <scheme val="minor"/>
      </rPr>
      <t>「該研發成果之專利相關費用」</t>
    </r>
    <r>
      <rPr>
        <sz val="12"/>
        <color theme="1"/>
        <rFont val="新細明體"/>
        <family val="2"/>
        <charset val="136"/>
        <scheme val="minor"/>
      </rPr>
      <t>、「</t>
    </r>
    <r>
      <rPr>
        <sz val="12"/>
        <color rgb="FFFF0000"/>
        <rFont val="新細明體"/>
        <family val="1"/>
        <charset val="136"/>
        <scheme val="minor"/>
      </rPr>
      <t>本校產學合作營運成本</t>
    </r>
    <r>
      <rPr>
        <sz val="12"/>
        <color theme="1"/>
        <rFont val="新細明體"/>
        <family val="2"/>
        <charset val="136"/>
        <scheme val="minor"/>
      </rPr>
      <t>」以及「委託校外單位推廣費用」後，才依上述比例分配予發明人。</t>
    </r>
    <phoneticPr fontId="2" type="noConversion"/>
  </si>
  <si>
    <t>歸墊專利成本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</si>
</sst>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_-;\-* #,##0_-;_-* &quot;-&quot;??_-;_-@_-"/>
    <numFmt numFmtId="177" formatCode="0.0%"/>
  </numFmts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12"/>
      <color theme="1"/>
      <name val="微軟正黑體"/>
      <family val="2"/>
      <charset val="136"/>
    </font>
    <font>
      <sz val="12"/>
      <color rgb="FFFF0000"/>
      <name val="新細明體"/>
      <family val="1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2"/>
      <color theme="5" tint="-0.249977111117893"/>
      <name val="新細明體"/>
      <family val="1"/>
      <charset val="136"/>
      <scheme val="minor"/>
    </font>
    <font>
      <b/>
      <sz val="11"/>
      <name val="新細明體"/>
      <family val="1"/>
      <charset val="136"/>
      <scheme val="minor"/>
    </font>
    <font>
      <b/>
      <sz val="11"/>
      <color theme="1"/>
      <name val="新細明體"/>
      <family val="1"/>
      <charset val="136"/>
      <scheme val="minor"/>
    </font>
    <font>
      <sz val="11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2"/>
      <name val="微軟正黑體"/>
      <family val="2"/>
      <charset val="136"/>
    </font>
    <font>
      <b/>
      <sz val="12"/>
      <name val="新細明體"/>
      <family val="1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6" fillId="0" borderId="0" xfId="3">
      <alignment vertical="center"/>
    </xf>
    <xf numFmtId="49" fontId="0" fillId="0" borderId="0" xfId="0" applyNumberFormat="1" applyAlignment="1">
      <alignment horizontal="right" vertical="center"/>
    </xf>
    <xf numFmtId="176" fontId="0" fillId="0" borderId="0" xfId="1" applyNumberFormat="1" applyFont="1">
      <alignment vertical="center"/>
    </xf>
    <xf numFmtId="9" fontId="0" fillId="0" borderId="0" xfId="2" applyFont="1">
      <alignment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177" fontId="10" fillId="0" borderId="0" xfId="2" applyNumberFormat="1" applyFont="1" applyBorder="1">
      <alignment vertical="center"/>
    </xf>
    <xf numFmtId="177" fontId="7" fillId="0" borderId="0" xfId="2" applyNumberFormat="1" applyFont="1" applyBorder="1">
      <alignment vertical="center"/>
    </xf>
    <xf numFmtId="177" fontId="0" fillId="0" borderId="0" xfId="2" applyNumberFormat="1" applyFont="1" applyBorder="1">
      <alignment vertical="center"/>
    </xf>
    <xf numFmtId="0" fontId="9" fillId="0" borderId="0" xfId="3" applyFont="1">
      <alignment vertical="center"/>
    </xf>
    <xf numFmtId="0" fontId="0" fillId="0" borderId="15" xfId="0" applyBorder="1">
      <alignment vertical="center"/>
    </xf>
    <xf numFmtId="0" fontId="0" fillId="4" borderId="0" xfId="0" applyFill="1" applyBorder="1">
      <alignment vertical="center"/>
    </xf>
    <xf numFmtId="0" fontId="0" fillId="4" borderId="1" xfId="0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176" fontId="0" fillId="4" borderId="1" xfId="1" applyNumberFormat="1" applyFont="1" applyFill="1" applyBorder="1">
      <alignment vertical="center"/>
    </xf>
    <xf numFmtId="10" fontId="0" fillId="4" borderId="1" xfId="2" applyNumberFormat="1" applyFont="1" applyFill="1" applyBorder="1">
      <alignment vertical="center"/>
    </xf>
    <xf numFmtId="176" fontId="10" fillId="4" borderId="1" xfId="1" applyNumberFormat="1" applyFont="1" applyFill="1" applyBorder="1">
      <alignment vertical="center"/>
    </xf>
    <xf numFmtId="10" fontId="10" fillId="4" borderId="1" xfId="2" applyNumberFormat="1" applyFont="1" applyFill="1" applyBorder="1">
      <alignment vertical="center"/>
    </xf>
    <xf numFmtId="176" fontId="7" fillId="4" borderId="1" xfId="1" applyNumberFormat="1" applyFont="1" applyFill="1" applyBorder="1">
      <alignment vertical="center"/>
    </xf>
    <xf numFmtId="10" fontId="7" fillId="4" borderId="1" xfId="2" applyNumberFormat="1" applyFont="1" applyFill="1" applyBorder="1">
      <alignment vertical="center"/>
    </xf>
    <xf numFmtId="0" fontId="7" fillId="4" borderId="0" xfId="0" applyFont="1" applyFill="1" applyBorder="1">
      <alignment vertical="center"/>
    </xf>
    <xf numFmtId="176" fontId="10" fillId="4" borderId="2" xfId="1" applyNumberFormat="1" applyFont="1" applyFill="1" applyBorder="1">
      <alignment vertical="center"/>
    </xf>
    <xf numFmtId="10" fontId="10" fillId="4" borderId="2" xfId="2" applyNumberFormat="1" applyFont="1" applyFill="1" applyBorder="1">
      <alignment vertical="center"/>
    </xf>
    <xf numFmtId="176" fontId="0" fillId="4" borderId="23" xfId="0" applyNumberFormat="1" applyFill="1" applyBorder="1">
      <alignment vertical="center"/>
    </xf>
    <xf numFmtId="10" fontId="0" fillId="4" borderId="23" xfId="2" applyNumberFormat="1" applyFont="1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 vertical="center"/>
    </xf>
    <xf numFmtId="176" fontId="0" fillId="5" borderId="1" xfId="1" applyNumberFormat="1" applyFont="1" applyFill="1" applyBorder="1">
      <alignment vertical="center"/>
    </xf>
    <xf numFmtId="176" fontId="10" fillId="5" borderId="1" xfId="1" applyNumberFormat="1" applyFont="1" applyFill="1" applyBorder="1">
      <alignment vertical="center"/>
    </xf>
    <xf numFmtId="10" fontId="10" fillId="5" borderId="19" xfId="2" applyNumberFormat="1" applyFont="1" applyFill="1" applyBorder="1">
      <alignment vertical="center"/>
    </xf>
    <xf numFmtId="176" fontId="7" fillId="5" borderId="1" xfId="1" applyNumberFormat="1" applyFont="1" applyFill="1" applyBorder="1">
      <alignment vertical="center"/>
    </xf>
    <xf numFmtId="10" fontId="7" fillId="5" borderId="19" xfId="2" applyNumberFormat="1" applyFont="1" applyFill="1" applyBorder="1">
      <alignment vertical="center"/>
    </xf>
    <xf numFmtId="176" fontId="10" fillId="5" borderId="2" xfId="1" applyNumberFormat="1" applyFont="1" applyFill="1" applyBorder="1">
      <alignment vertical="center"/>
    </xf>
    <xf numFmtId="10" fontId="10" fillId="5" borderId="20" xfId="2" applyNumberFormat="1" applyFont="1" applyFill="1" applyBorder="1">
      <alignment vertical="center"/>
    </xf>
    <xf numFmtId="176" fontId="0" fillId="5" borderId="23" xfId="0" applyNumberFormat="1" applyFill="1" applyBorder="1">
      <alignment vertical="center"/>
    </xf>
    <xf numFmtId="10" fontId="0" fillId="5" borderId="25" xfId="2" applyNumberFormat="1" applyFont="1" applyFill="1" applyBorder="1">
      <alignment vertical="center"/>
    </xf>
    <xf numFmtId="0" fontId="7" fillId="3" borderId="18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176" fontId="8" fillId="4" borderId="1" xfId="1" applyNumberFormat="1" applyFont="1" applyFill="1" applyBorder="1">
      <alignment vertical="center"/>
    </xf>
    <xf numFmtId="10" fontId="8" fillId="4" borderId="1" xfId="2" applyNumberFormat="1" applyFont="1" applyFill="1" applyBorder="1">
      <alignment vertical="center"/>
    </xf>
    <xf numFmtId="0" fontId="8" fillId="4" borderId="0" xfId="0" applyFont="1" applyFill="1" applyBorder="1">
      <alignment vertical="center"/>
    </xf>
    <xf numFmtId="176" fontId="8" fillId="4" borderId="2" xfId="1" applyNumberFormat="1" applyFont="1" applyFill="1" applyBorder="1">
      <alignment vertical="center"/>
    </xf>
    <xf numFmtId="10" fontId="8" fillId="4" borderId="2" xfId="2" applyNumberFormat="1" applyFont="1" applyFill="1" applyBorder="1">
      <alignment vertical="center"/>
    </xf>
    <xf numFmtId="0" fontId="11" fillId="4" borderId="0" xfId="0" applyFont="1" applyFill="1" applyBorder="1">
      <alignment vertical="center"/>
    </xf>
    <xf numFmtId="0" fontId="0" fillId="5" borderId="9" xfId="0" applyFill="1" applyBorder="1" applyAlignment="1">
      <alignment horizontal="center" vertical="center"/>
    </xf>
    <xf numFmtId="10" fontId="0" fillId="5" borderId="9" xfId="2" applyNumberFormat="1" applyFont="1" applyFill="1" applyBorder="1">
      <alignment vertical="center"/>
    </xf>
    <xf numFmtId="10" fontId="7" fillId="5" borderId="9" xfId="2" applyNumberFormat="1" applyFont="1" applyFill="1" applyBorder="1">
      <alignment vertical="center"/>
    </xf>
    <xf numFmtId="10" fontId="8" fillId="5" borderId="9" xfId="2" applyNumberFormat="1" applyFont="1" applyFill="1" applyBorder="1">
      <alignment vertical="center"/>
    </xf>
    <xf numFmtId="10" fontId="8" fillId="5" borderId="38" xfId="2" applyNumberFormat="1" applyFont="1" applyFill="1" applyBorder="1">
      <alignment vertical="center"/>
    </xf>
    <xf numFmtId="10" fontId="0" fillId="5" borderId="39" xfId="2" applyNumberFormat="1" applyFont="1" applyFill="1" applyBorder="1">
      <alignment vertical="center"/>
    </xf>
    <xf numFmtId="0" fontId="10" fillId="5" borderId="11" xfId="0" applyFont="1" applyFill="1" applyBorder="1" applyAlignment="1">
      <alignment horizontal="center" vertical="center"/>
    </xf>
    <xf numFmtId="176" fontId="10" fillId="5" borderId="11" xfId="1" applyNumberFormat="1" applyFont="1" applyFill="1" applyBorder="1">
      <alignment vertical="center"/>
    </xf>
    <xf numFmtId="176" fontId="7" fillId="5" borderId="11" xfId="1" applyNumberFormat="1" applyFont="1" applyFill="1" applyBorder="1">
      <alignment vertical="center"/>
    </xf>
    <xf numFmtId="176" fontId="10" fillId="5" borderId="41" xfId="1" applyNumberFormat="1" applyFont="1" applyFill="1" applyBorder="1">
      <alignment vertical="center"/>
    </xf>
    <xf numFmtId="176" fontId="0" fillId="5" borderId="42" xfId="0" applyNumberFormat="1" applyFill="1" applyBorder="1">
      <alignment vertical="center"/>
    </xf>
    <xf numFmtId="0" fontId="0" fillId="5" borderId="12" xfId="0" applyFill="1" applyBorder="1">
      <alignment vertical="center"/>
    </xf>
    <xf numFmtId="0" fontId="0" fillId="5" borderId="31" xfId="0" applyFill="1" applyBorder="1">
      <alignment vertical="center"/>
    </xf>
    <xf numFmtId="0" fontId="7" fillId="5" borderId="31" xfId="0" applyFont="1" applyFill="1" applyBorder="1">
      <alignment vertical="center"/>
    </xf>
    <xf numFmtId="0" fontId="8" fillId="5" borderId="31" xfId="0" applyFont="1" applyFill="1" applyBorder="1">
      <alignment vertical="center"/>
    </xf>
    <xf numFmtId="176" fontId="11" fillId="2" borderId="6" xfId="1" applyNumberFormat="1" applyFont="1" applyFill="1" applyBorder="1">
      <alignment vertical="center"/>
    </xf>
    <xf numFmtId="176" fontId="12" fillId="4" borderId="14" xfId="0" applyNumberFormat="1" applyFont="1" applyFill="1" applyBorder="1">
      <alignment vertical="center"/>
    </xf>
    <xf numFmtId="10" fontId="12" fillId="4" borderId="16" xfId="2" applyNumberFormat="1" applyFont="1" applyFill="1" applyBorder="1">
      <alignment vertical="center"/>
    </xf>
    <xf numFmtId="0" fontId="12" fillId="4" borderId="31" xfId="0" applyFont="1" applyFill="1" applyBorder="1">
      <alignment vertical="center"/>
    </xf>
    <xf numFmtId="176" fontId="12" fillId="4" borderId="35" xfId="0" applyNumberFormat="1" applyFont="1" applyFill="1" applyBorder="1">
      <alignment vertical="center"/>
    </xf>
    <xf numFmtId="10" fontId="12" fillId="5" borderId="32" xfId="2" applyNumberFormat="1" applyFont="1" applyFill="1" applyBorder="1">
      <alignment vertical="center"/>
    </xf>
    <xf numFmtId="176" fontId="12" fillId="4" borderId="22" xfId="0" applyNumberFormat="1" applyFont="1" applyFill="1" applyBorder="1">
      <alignment vertical="center"/>
    </xf>
    <xf numFmtId="10" fontId="12" fillId="4" borderId="22" xfId="2" applyNumberFormat="1" applyFont="1" applyFill="1" applyBorder="1">
      <alignment vertical="center"/>
    </xf>
    <xf numFmtId="0" fontId="12" fillId="4" borderId="24" xfId="0" applyFont="1" applyFill="1" applyBorder="1">
      <alignment vertical="center"/>
    </xf>
    <xf numFmtId="176" fontId="12" fillId="5" borderId="22" xfId="0" applyNumberFormat="1" applyFont="1" applyFill="1" applyBorder="1">
      <alignment vertical="center"/>
    </xf>
    <xf numFmtId="10" fontId="12" fillId="5" borderId="33" xfId="2" applyNumberFormat="1" applyFont="1" applyFill="1" applyBorder="1">
      <alignment vertical="center"/>
    </xf>
    <xf numFmtId="177" fontId="12" fillId="0" borderId="31" xfId="2" applyNumberFormat="1" applyFont="1" applyBorder="1">
      <alignment vertical="center"/>
    </xf>
    <xf numFmtId="176" fontId="12" fillId="5" borderId="35" xfId="0" applyNumberFormat="1" applyFont="1" applyFill="1" applyBorder="1">
      <alignment vertical="center"/>
    </xf>
    <xf numFmtId="10" fontId="12" fillId="5" borderId="16" xfId="2" applyNumberFormat="1" applyFont="1" applyFill="1" applyBorder="1">
      <alignment vertical="center"/>
    </xf>
    <xf numFmtId="0" fontId="12" fillId="5" borderId="31" xfId="0" applyFont="1" applyFill="1" applyBorder="1">
      <alignment vertical="center"/>
    </xf>
    <xf numFmtId="177" fontId="12" fillId="0" borderId="24" xfId="2" applyNumberFormat="1" applyFont="1" applyBorder="1">
      <alignment vertical="center"/>
    </xf>
    <xf numFmtId="10" fontId="12" fillId="5" borderId="40" xfId="2" applyNumberFormat="1" applyFont="1" applyFill="1" applyBorder="1">
      <alignment vertical="center"/>
    </xf>
    <xf numFmtId="0" fontId="12" fillId="5" borderId="3" xfId="0" applyFont="1" applyFill="1" applyBorder="1">
      <alignment vertical="center"/>
    </xf>
    <xf numFmtId="176" fontId="12" fillId="5" borderId="37" xfId="0" applyNumberFormat="1" applyFont="1" applyFill="1" applyBorder="1">
      <alignment vertical="center"/>
    </xf>
    <xf numFmtId="0" fontId="9" fillId="0" borderId="0" xfId="0" applyFont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176" fontId="11" fillId="4" borderId="14" xfId="1" applyNumberFormat="1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8" fillId="3" borderId="18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15" fillId="3" borderId="18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0" fillId="3" borderId="1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2" fillId="3" borderId="34" xfId="0" applyFont="1" applyFill="1" applyBorder="1" applyAlignment="1">
      <alignment horizontal="left" vertical="center"/>
    </xf>
    <xf numFmtId="0" fontId="12" fillId="3" borderId="35" xfId="0" applyFont="1" applyFill="1" applyBorder="1" applyAlignment="1">
      <alignment horizontal="left" vertical="center"/>
    </xf>
    <xf numFmtId="0" fontId="12" fillId="3" borderId="36" xfId="0" applyFont="1" applyFill="1" applyBorder="1" applyAlignment="1">
      <alignment horizontal="left" vertical="center"/>
    </xf>
    <xf numFmtId="0" fontId="12" fillId="3" borderId="37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0" fillId="4" borderId="11" xfId="0" applyFill="1" applyBorder="1" applyAlignment="1">
      <alignment horizontal="left" vertical="center"/>
    </xf>
    <xf numFmtId="0" fontId="12" fillId="4" borderId="9" xfId="0" applyFont="1" applyFill="1" applyBorder="1" applyAlignment="1">
      <alignment horizontal="left" vertical="center"/>
    </xf>
    <xf numFmtId="0" fontId="12" fillId="4" borderId="10" xfId="0" applyFont="1" applyFill="1" applyBorder="1" applyAlignment="1">
      <alignment horizontal="left" vertical="center"/>
    </xf>
    <xf numFmtId="0" fontId="12" fillId="4" borderId="11" xfId="0" applyFont="1" applyFill="1" applyBorder="1" applyAlignment="1">
      <alignment horizontal="left" vertical="center"/>
    </xf>
    <xf numFmtId="0" fontId="0" fillId="5" borderId="26" xfId="0" applyFill="1" applyBorder="1" applyAlignment="1">
      <alignment vertical="center"/>
    </xf>
    <xf numFmtId="0" fontId="0" fillId="5" borderId="27" xfId="0" applyFill="1" applyBorder="1" applyAlignment="1">
      <alignment vertical="center"/>
    </xf>
    <xf numFmtId="0" fontId="0" fillId="5" borderId="28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12" fillId="5" borderId="27" xfId="0" applyFont="1" applyFill="1" applyBorder="1" applyAlignment="1">
      <alignment horizontal="left" vertical="center"/>
    </xf>
    <xf numFmtId="0" fontId="12" fillId="5" borderId="29" xfId="0" applyFont="1" applyFill="1" applyBorder="1" applyAlignment="1">
      <alignment horizontal="left" vertical="center"/>
    </xf>
    <xf numFmtId="0" fontId="12" fillId="5" borderId="4" xfId="0" applyFont="1" applyFill="1" applyBorder="1" applyAlignment="1">
      <alignment horizontal="left" vertical="center"/>
    </xf>
    <xf numFmtId="0" fontId="12" fillId="5" borderId="30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0" fillId="3" borderId="21" xfId="0" applyFill="1" applyBorder="1" applyAlignment="1">
      <alignment horizontal="right" vertical="center"/>
    </xf>
    <xf numFmtId="0" fontId="0" fillId="3" borderId="22" xfId="0" applyFill="1" applyBorder="1" applyAlignment="1">
      <alignment horizontal="right" vertical="center"/>
    </xf>
    <xf numFmtId="0" fontId="0" fillId="3" borderId="43" xfId="0" applyFill="1" applyBorder="1" applyAlignment="1">
      <alignment horizontal="left" vertical="center"/>
    </xf>
    <xf numFmtId="0" fontId="0" fillId="0" borderId="11" xfId="0" applyBorder="1" applyAlignment="1">
      <alignment horizontal="left" vertical="center"/>
    </xf>
  </cellXfs>
  <cellStyles count="4">
    <cellStyle name="一般" xfId="0" builtinId="0"/>
    <cellStyle name="千分位" xfId="1" builtinId="3"/>
    <cellStyle name="百分比" xfId="2" builtinId="5"/>
    <cellStyle name="超連結" xfId="3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c.ncku.edu.tw/rule/content.php?sn=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0"/>
  <sheetViews>
    <sheetView tabSelected="1" view="pageBreakPreview" topLeftCell="A3" zoomScale="90" zoomScaleNormal="90" zoomScaleSheetLayoutView="90" workbookViewId="0">
      <selection activeCell="M10" sqref="M10"/>
    </sheetView>
  </sheetViews>
  <sheetFormatPr defaultRowHeight="17" x14ac:dyDescent="0.4"/>
  <cols>
    <col min="1" max="1" width="2.81640625" customWidth="1"/>
    <col min="3" max="3" width="12.54296875" customWidth="1"/>
    <col min="4" max="4" width="14.36328125" customWidth="1"/>
    <col min="5" max="5" width="10.36328125" customWidth="1"/>
    <col min="6" max="6" width="2.81640625" customWidth="1"/>
    <col min="7" max="7" width="14.36328125" customWidth="1"/>
    <col min="8" max="8" width="10.36328125" customWidth="1"/>
    <col min="9" max="9" width="2.81640625" customWidth="1"/>
    <col min="10" max="10" width="14.36328125" customWidth="1"/>
    <col min="11" max="11" width="10.36328125" customWidth="1"/>
    <col min="12" max="12" width="2.81640625" customWidth="1"/>
    <col min="13" max="13" width="14.36328125" customWidth="1"/>
    <col min="14" max="14" width="10.36328125" customWidth="1"/>
    <col min="15" max="15" width="2.81640625" customWidth="1"/>
    <col min="16" max="16" width="14.36328125" customWidth="1"/>
    <col min="17" max="17" width="10.36328125" customWidth="1"/>
    <col min="18" max="18" width="2.81640625" customWidth="1"/>
    <col min="19" max="19" width="14.36328125" customWidth="1"/>
    <col min="20" max="20" width="10.36328125" customWidth="1"/>
  </cols>
  <sheetData>
    <row r="1" spans="1:20" x14ac:dyDescent="0.4">
      <c r="A1" s="2" t="s">
        <v>1</v>
      </c>
      <c r="B1" s="79" t="s">
        <v>34</v>
      </c>
    </row>
    <row r="2" spans="1:20" x14ac:dyDescent="0.4">
      <c r="A2" s="2"/>
      <c r="B2" s="10" t="s">
        <v>32</v>
      </c>
    </row>
    <row r="3" spans="1:20" x14ac:dyDescent="0.4">
      <c r="A3" s="2"/>
      <c r="B3" s="1" t="s">
        <v>0</v>
      </c>
    </row>
    <row r="4" spans="1:20" x14ac:dyDescent="0.4">
      <c r="A4" s="2" t="s">
        <v>2</v>
      </c>
      <c r="B4" t="s">
        <v>38</v>
      </c>
    </row>
    <row r="5" spans="1:20" x14ac:dyDescent="0.4">
      <c r="A5" s="2" t="s">
        <v>3</v>
      </c>
      <c r="B5" t="s">
        <v>35</v>
      </c>
    </row>
    <row r="6" spans="1:20" x14ac:dyDescent="0.4">
      <c r="A6" s="2"/>
      <c r="B6" s="1" t="s">
        <v>33</v>
      </c>
    </row>
    <row r="7" spans="1:20" x14ac:dyDescent="0.4">
      <c r="A7" s="2" t="s">
        <v>4</v>
      </c>
      <c r="B7" t="s">
        <v>36</v>
      </c>
    </row>
    <row r="8" spans="1:20" x14ac:dyDescent="0.4">
      <c r="A8" s="2" t="s">
        <v>6</v>
      </c>
      <c r="B8" t="s">
        <v>29</v>
      </c>
    </row>
    <row r="9" spans="1:20" x14ac:dyDescent="0.4">
      <c r="A9" s="2"/>
    </row>
    <row r="10" spans="1:20" x14ac:dyDescent="0.4">
      <c r="B10" s="1"/>
    </row>
    <row r="11" spans="1:20" x14ac:dyDescent="0.4">
      <c r="B11" t="s">
        <v>31</v>
      </c>
    </row>
    <row r="12" spans="1:20" ht="8.4" customHeight="1" thickBot="1" x14ac:dyDescent="0.45"/>
    <row r="13" spans="1:20" ht="17.5" thickBot="1" x14ac:dyDescent="0.45">
      <c r="B13" s="80" t="s">
        <v>28</v>
      </c>
      <c r="C13" s="81"/>
      <c r="D13" s="60">
        <v>1000000</v>
      </c>
      <c r="E13" s="4" t="s">
        <v>27</v>
      </c>
      <c r="G13" s="3"/>
    </row>
    <row r="14" spans="1:20" x14ac:dyDescent="0.4">
      <c r="B14" s="83" t="s">
        <v>26</v>
      </c>
      <c r="C14" s="84"/>
      <c r="D14" s="82" t="s">
        <v>37</v>
      </c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11"/>
      <c r="P14" s="99" t="s">
        <v>20</v>
      </c>
      <c r="Q14" s="100"/>
      <c r="R14" s="101"/>
      <c r="S14" s="100"/>
      <c r="T14" s="102"/>
    </row>
    <row r="15" spans="1:20" x14ac:dyDescent="0.4">
      <c r="B15" s="93" t="s">
        <v>25</v>
      </c>
      <c r="C15" s="94"/>
      <c r="D15" s="103" t="s">
        <v>17</v>
      </c>
      <c r="E15" s="104"/>
      <c r="F15" s="104"/>
      <c r="G15" s="104"/>
      <c r="H15" s="105"/>
      <c r="I15" s="12"/>
      <c r="J15" s="106" t="s">
        <v>18</v>
      </c>
      <c r="K15" s="107"/>
      <c r="L15" s="107"/>
      <c r="M15" s="107"/>
      <c r="N15" s="108"/>
      <c r="O15" s="5"/>
      <c r="P15" s="109" t="s">
        <v>22</v>
      </c>
      <c r="Q15" s="110"/>
      <c r="R15" s="56"/>
      <c r="S15" s="113" t="s">
        <v>21</v>
      </c>
      <c r="T15" s="114"/>
    </row>
    <row r="16" spans="1:20" x14ac:dyDescent="0.4">
      <c r="B16" s="93"/>
      <c r="C16" s="94"/>
      <c r="D16" s="87" t="s">
        <v>13</v>
      </c>
      <c r="E16" s="87"/>
      <c r="F16" s="44"/>
      <c r="G16" s="88" t="s">
        <v>14</v>
      </c>
      <c r="H16" s="88"/>
      <c r="I16" s="12"/>
      <c r="J16" s="87" t="s">
        <v>13</v>
      </c>
      <c r="K16" s="87"/>
      <c r="L16" s="44"/>
      <c r="M16" s="117" t="s">
        <v>14</v>
      </c>
      <c r="N16" s="117"/>
      <c r="O16" s="5"/>
      <c r="P16" s="111"/>
      <c r="Q16" s="112"/>
      <c r="R16" s="57"/>
      <c r="S16" s="115"/>
      <c r="T16" s="116"/>
    </row>
    <row r="17" spans="2:20" x14ac:dyDescent="0.4">
      <c r="B17" s="93"/>
      <c r="C17" s="94"/>
      <c r="D17" s="13" t="s">
        <v>7</v>
      </c>
      <c r="E17" s="13" t="s">
        <v>15</v>
      </c>
      <c r="F17" s="12"/>
      <c r="G17" s="13" t="s">
        <v>7</v>
      </c>
      <c r="H17" s="13" t="s">
        <v>15</v>
      </c>
      <c r="I17" s="12"/>
      <c r="J17" s="13" t="s">
        <v>7</v>
      </c>
      <c r="K17" s="13" t="s">
        <v>15</v>
      </c>
      <c r="L17" s="12"/>
      <c r="M17" s="14" t="s">
        <v>7</v>
      </c>
      <c r="N17" s="14" t="s">
        <v>15</v>
      </c>
      <c r="O17" s="6"/>
      <c r="P17" s="26" t="s">
        <v>7</v>
      </c>
      <c r="Q17" s="45" t="s">
        <v>15</v>
      </c>
      <c r="R17" s="57"/>
      <c r="S17" s="51" t="s">
        <v>7</v>
      </c>
      <c r="T17" s="27" t="s">
        <v>15</v>
      </c>
    </row>
    <row r="18" spans="2:20" x14ac:dyDescent="0.4">
      <c r="B18" s="89" t="s">
        <v>5</v>
      </c>
      <c r="C18" s="90"/>
      <c r="D18" s="15">
        <f>$D$13*0.2</f>
        <v>200000</v>
      </c>
      <c r="E18" s="16">
        <f t="shared" ref="E18:E28" si="0">D18/$D$13</f>
        <v>0.2</v>
      </c>
      <c r="F18" s="12"/>
      <c r="G18" s="15">
        <f>$D$13*0.2</f>
        <v>200000</v>
      </c>
      <c r="H18" s="16">
        <f t="shared" ref="H18:H28" si="1">G18/$D$13</f>
        <v>0.2</v>
      </c>
      <c r="I18" s="12"/>
      <c r="J18" s="15">
        <f>$D$13*0</f>
        <v>0</v>
      </c>
      <c r="K18" s="16">
        <f t="shared" ref="K18:K28" si="2">J18/$D$13</f>
        <v>0</v>
      </c>
      <c r="L18" s="12"/>
      <c r="M18" s="17">
        <f>$D$13*0</f>
        <v>0</v>
      </c>
      <c r="N18" s="18">
        <f t="shared" ref="N18:N28" si="3">M18/$D$13</f>
        <v>0</v>
      </c>
      <c r="O18" s="7"/>
      <c r="P18" s="28">
        <f>$D$13*0.2</f>
        <v>200000</v>
      </c>
      <c r="Q18" s="46">
        <f t="shared" ref="Q18:Q28" si="4">P18/$D$13</f>
        <v>0.2</v>
      </c>
      <c r="R18" s="57"/>
      <c r="S18" s="52">
        <f>$D$13*0</f>
        <v>0</v>
      </c>
      <c r="T18" s="30">
        <f t="shared" ref="T18:T28" si="5">S18/$D$13</f>
        <v>0</v>
      </c>
    </row>
    <row r="19" spans="2:20" x14ac:dyDescent="0.4">
      <c r="B19" s="120" t="s">
        <v>39</v>
      </c>
      <c r="C19" s="121"/>
      <c r="D19" s="15"/>
      <c r="E19" s="16"/>
      <c r="F19" s="12"/>
      <c r="G19" s="15"/>
      <c r="H19" s="16"/>
      <c r="I19" s="12"/>
      <c r="J19" s="15"/>
      <c r="K19" s="16"/>
      <c r="L19" s="12"/>
      <c r="M19" s="17"/>
      <c r="N19" s="18"/>
      <c r="O19" s="7"/>
      <c r="P19" s="28">
        <v>0</v>
      </c>
      <c r="Q19" s="46">
        <v>0</v>
      </c>
      <c r="R19" s="57"/>
      <c r="S19" s="52">
        <v>0</v>
      </c>
      <c r="T19" s="30">
        <v>0</v>
      </c>
    </row>
    <row r="20" spans="2:20" x14ac:dyDescent="0.4">
      <c r="B20" s="89" t="s">
        <v>8</v>
      </c>
      <c r="C20" s="90"/>
      <c r="D20" s="15">
        <f>$D$13*0</f>
        <v>0</v>
      </c>
      <c r="E20" s="16">
        <f t="shared" si="0"/>
        <v>0</v>
      </c>
      <c r="F20" s="12"/>
      <c r="G20" s="15">
        <f>$D$13*0</f>
        <v>0</v>
      </c>
      <c r="H20" s="16">
        <f t="shared" si="1"/>
        <v>0</v>
      </c>
      <c r="I20" s="12"/>
      <c r="J20" s="15">
        <f>$D$13*0</f>
        <v>0</v>
      </c>
      <c r="K20" s="16">
        <f t="shared" si="2"/>
        <v>0</v>
      </c>
      <c r="L20" s="12"/>
      <c r="M20" s="17">
        <f>$D$13*0</f>
        <v>0</v>
      </c>
      <c r="N20" s="18">
        <f t="shared" si="3"/>
        <v>0</v>
      </c>
      <c r="O20" s="7"/>
      <c r="P20" s="28">
        <f>$D$13*0</f>
        <v>0</v>
      </c>
      <c r="Q20" s="46">
        <f t="shared" si="4"/>
        <v>0</v>
      </c>
      <c r="R20" s="57"/>
      <c r="S20" s="52">
        <f>$D$13*0</f>
        <v>0</v>
      </c>
      <c r="T20" s="30">
        <f t="shared" si="5"/>
        <v>0</v>
      </c>
    </row>
    <row r="21" spans="2:20" x14ac:dyDescent="0.4">
      <c r="B21" s="91" t="s">
        <v>30</v>
      </c>
      <c r="C21" s="92"/>
      <c r="D21" s="15">
        <f>($D$13-D18-D20)*0.15</f>
        <v>120000</v>
      </c>
      <c r="E21" s="16">
        <f t="shared" si="0"/>
        <v>0.12</v>
      </c>
      <c r="F21" s="12"/>
      <c r="G21" s="15">
        <f>($D$13-G18-G20)*0.15</f>
        <v>120000</v>
      </c>
      <c r="H21" s="16">
        <f t="shared" si="1"/>
        <v>0.12</v>
      </c>
      <c r="I21" s="12"/>
      <c r="J21" s="15">
        <f>($D$13-J18-J20)*0.15</f>
        <v>150000</v>
      </c>
      <c r="K21" s="16">
        <f t="shared" si="2"/>
        <v>0.15</v>
      </c>
      <c r="L21" s="12"/>
      <c r="M21" s="17">
        <f>($D$13-M18-M20)*0.15</f>
        <v>150000</v>
      </c>
      <c r="N21" s="18">
        <f t="shared" si="3"/>
        <v>0.15</v>
      </c>
      <c r="O21" s="7"/>
      <c r="P21" s="28">
        <f>($D$13-P18-P20)*0.15</f>
        <v>120000</v>
      </c>
      <c r="Q21" s="46">
        <f t="shared" si="4"/>
        <v>0.12</v>
      </c>
      <c r="R21" s="57"/>
      <c r="S21" s="52">
        <f>($D$13-S18-S20)*0.15</f>
        <v>150000</v>
      </c>
      <c r="T21" s="30">
        <f t="shared" si="5"/>
        <v>0.15</v>
      </c>
    </row>
    <row r="22" spans="2:20" x14ac:dyDescent="0.4">
      <c r="B22" s="37" t="s">
        <v>10</v>
      </c>
      <c r="C22" s="38"/>
      <c r="D22" s="19">
        <f>($D$13-$D$18-$D$20-$D$21)*0.65</f>
        <v>442000</v>
      </c>
      <c r="E22" s="20">
        <f t="shared" si="0"/>
        <v>0.442</v>
      </c>
      <c r="F22" s="21"/>
      <c r="G22" s="19">
        <f>($D$13-$G$18-$G$20-$G$21)*0.8</f>
        <v>544000</v>
      </c>
      <c r="H22" s="20">
        <f t="shared" si="1"/>
        <v>0.54400000000000004</v>
      </c>
      <c r="I22" s="21"/>
      <c r="J22" s="19">
        <f>($D$13-$J$18-$J$20-$J$21)*0.65</f>
        <v>552500</v>
      </c>
      <c r="K22" s="20">
        <f t="shared" si="2"/>
        <v>0.55249999999999999</v>
      </c>
      <c r="L22" s="21"/>
      <c r="M22" s="19">
        <f>($D$13-$M$18-$M$20-$M$21)*0.8</f>
        <v>680000</v>
      </c>
      <c r="N22" s="20">
        <f t="shared" si="3"/>
        <v>0.68</v>
      </c>
      <c r="O22" s="8"/>
      <c r="P22" s="31">
        <f>($D$13-$P$18-$P$20-$P$21)*0.75</f>
        <v>510000</v>
      </c>
      <c r="Q22" s="47">
        <f t="shared" si="4"/>
        <v>0.51</v>
      </c>
      <c r="R22" s="58"/>
      <c r="S22" s="53">
        <f>($D$13-$S$18-$S$20-$S$21)*0.75</f>
        <v>637500</v>
      </c>
      <c r="T22" s="32">
        <f t="shared" si="5"/>
        <v>0.63749999999999996</v>
      </c>
    </row>
    <row r="23" spans="2:20" x14ac:dyDescent="0.4">
      <c r="B23" s="85" t="s">
        <v>9</v>
      </c>
      <c r="C23" s="86"/>
      <c r="D23" s="39">
        <f>($D$13-$D$18-$D$20-$D$21)*0.31</f>
        <v>210800</v>
      </c>
      <c r="E23" s="40">
        <f t="shared" si="0"/>
        <v>0.21079999999999999</v>
      </c>
      <c r="F23" s="41"/>
      <c r="G23" s="39">
        <f>($D$13-$G$18-$G$20-$G$21)*0.16</f>
        <v>108800</v>
      </c>
      <c r="H23" s="40">
        <f t="shared" si="1"/>
        <v>0.10879999999999999</v>
      </c>
      <c r="I23" s="41"/>
      <c r="J23" s="17">
        <f>($D$13-$J$18-$J$20-$J$21)*0.31</f>
        <v>263500</v>
      </c>
      <c r="K23" s="40">
        <f t="shared" si="2"/>
        <v>0.26350000000000001</v>
      </c>
      <c r="L23" s="41"/>
      <c r="M23" s="17">
        <f>($D$13-$M$18-$M$20-$M$21)*0.16</f>
        <v>136000</v>
      </c>
      <c r="N23" s="18">
        <f t="shared" si="3"/>
        <v>0.13600000000000001</v>
      </c>
      <c r="O23" s="7"/>
      <c r="P23" s="29">
        <f>($D$13-$P$18-$P$20-$P$21)*0.2</f>
        <v>136000</v>
      </c>
      <c r="Q23" s="48">
        <f t="shared" si="4"/>
        <v>0.13600000000000001</v>
      </c>
      <c r="R23" s="59"/>
      <c r="S23" s="52">
        <f>($D$13-$S$18-$S$20-$S$21)*0.2</f>
        <v>170000</v>
      </c>
      <c r="T23" s="30">
        <f t="shared" si="5"/>
        <v>0.17</v>
      </c>
    </row>
    <row r="24" spans="2:20" x14ac:dyDescent="0.4">
      <c r="B24" s="85" t="s">
        <v>12</v>
      </c>
      <c r="C24" s="86"/>
      <c r="D24" s="39">
        <f>($D$13-$D$18-$D$20-$D$21)*0.012</f>
        <v>8160</v>
      </c>
      <c r="E24" s="40">
        <f t="shared" si="0"/>
        <v>8.1600000000000006E-3</v>
      </c>
      <c r="F24" s="41"/>
      <c r="G24" s="39">
        <f>($D$13-$G$18-$G$20-$G$21)*0.012</f>
        <v>8160</v>
      </c>
      <c r="H24" s="40">
        <f t="shared" si="1"/>
        <v>8.1600000000000006E-3</v>
      </c>
      <c r="I24" s="41"/>
      <c r="J24" s="17">
        <f>($D$13-$J$18-$J$20-$J$21)*0.012</f>
        <v>10200</v>
      </c>
      <c r="K24" s="40">
        <f t="shared" si="2"/>
        <v>1.0200000000000001E-2</v>
      </c>
      <c r="L24" s="41"/>
      <c r="M24" s="17">
        <f>($D$13-$M$18-$M$20-$M$21)*0.012</f>
        <v>10200</v>
      </c>
      <c r="N24" s="18">
        <f t="shared" si="3"/>
        <v>1.0200000000000001E-2</v>
      </c>
      <c r="O24" s="7"/>
      <c r="P24" s="29">
        <f>($D$13-$P$18-$P$20-$P$21)*0.015</f>
        <v>10200</v>
      </c>
      <c r="Q24" s="48">
        <f t="shared" si="4"/>
        <v>1.0200000000000001E-2</v>
      </c>
      <c r="R24" s="59"/>
      <c r="S24" s="52">
        <f>($D$13-$S$18-$S$20-$S$21)*0.015</f>
        <v>12750</v>
      </c>
      <c r="T24" s="30">
        <f t="shared" si="5"/>
        <v>1.2749999999999999E-2</v>
      </c>
    </row>
    <row r="25" spans="2:20" ht="17.5" thickBot="1" x14ac:dyDescent="0.45">
      <c r="B25" s="85" t="s">
        <v>11</v>
      </c>
      <c r="C25" s="86"/>
      <c r="D25" s="42">
        <f>($D$13-$D$18-$D$20-$D$21)*0.028</f>
        <v>19040</v>
      </c>
      <c r="E25" s="43">
        <f t="shared" si="0"/>
        <v>1.9040000000000001E-2</v>
      </c>
      <c r="F25" s="41"/>
      <c r="G25" s="42">
        <f>($D$13-$G$18-$G$20-$G$21)*0.028</f>
        <v>19040</v>
      </c>
      <c r="H25" s="43">
        <f t="shared" si="1"/>
        <v>1.9040000000000001E-2</v>
      </c>
      <c r="I25" s="41"/>
      <c r="J25" s="22">
        <f>($D$13-$J$18-$J$20-$J$21)*0.028</f>
        <v>23800</v>
      </c>
      <c r="K25" s="43">
        <f t="shared" si="2"/>
        <v>2.3800000000000002E-2</v>
      </c>
      <c r="L25" s="41"/>
      <c r="M25" s="22">
        <f>($D$13-$M$18-$M$20-$M$21)*0.028</f>
        <v>23800</v>
      </c>
      <c r="N25" s="23">
        <f t="shared" si="3"/>
        <v>2.3800000000000002E-2</v>
      </c>
      <c r="O25" s="7"/>
      <c r="P25" s="33">
        <f>($D$13-$P$18-$P$20-$P$21)*0.035</f>
        <v>23800.000000000004</v>
      </c>
      <c r="Q25" s="49">
        <f t="shared" si="4"/>
        <v>2.3800000000000005E-2</v>
      </c>
      <c r="R25" s="59"/>
      <c r="S25" s="54">
        <f>($D$13-$S$18-$S$20-$S$21)*0.035</f>
        <v>29750.000000000004</v>
      </c>
      <c r="T25" s="34">
        <f t="shared" si="5"/>
        <v>2.9750000000000002E-2</v>
      </c>
    </row>
    <row r="26" spans="2:20" ht="18" thickTop="1" thickBot="1" x14ac:dyDescent="0.45">
      <c r="B26" s="118" t="s">
        <v>16</v>
      </c>
      <c r="C26" s="119"/>
      <c r="D26" s="24">
        <f>SUM(D18:D25)</f>
        <v>1000000</v>
      </c>
      <c r="E26" s="25">
        <f t="shared" si="0"/>
        <v>1</v>
      </c>
      <c r="F26" s="12"/>
      <c r="G26" s="24">
        <f>SUM(G18:G25)</f>
        <v>1000000</v>
      </c>
      <c r="H26" s="25">
        <f t="shared" si="1"/>
        <v>1</v>
      </c>
      <c r="I26" s="12"/>
      <c r="J26" s="24">
        <f>SUM(J18:J25)</f>
        <v>1000000</v>
      </c>
      <c r="K26" s="25">
        <f t="shared" si="2"/>
        <v>1</v>
      </c>
      <c r="L26" s="12"/>
      <c r="M26" s="24">
        <f>SUM(M18:M25)</f>
        <v>1000000</v>
      </c>
      <c r="N26" s="25">
        <f t="shared" si="3"/>
        <v>1</v>
      </c>
      <c r="O26" s="9"/>
      <c r="P26" s="35">
        <f>SUM(P18:P25)</f>
        <v>1000000</v>
      </c>
      <c r="Q26" s="50">
        <f t="shared" si="4"/>
        <v>1</v>
      </c>
      <c r="R26" s="57"/>
      <c r="S26" s="55">
        <f>SUM(S18:S25)</f>
        <v>1000000</v>
      </c>
      <c r="T26" s="36">
        <f t="shared" si="5"/>
        <v>1</v>
      </c>
    </row>
    <row r="27" spans="2:20" x14ac:dyDescent="0.4">
      <c r="B27" s="95" t="s">
        <v>24</v>
      </c>
      <c r="C27" s="96"/>
      <c r="D27" s="61">
        <f>SUM(D22)</f>
        <v>442000</v>
      </c>
      <c r="E27" s="62">
        <f t="shared" si="0"/>
        <v>0.442</v>
      </c>
      <c r="F27" s="63"/>
      <c r="G27" s="64">
        <f>SUM(G22)</f>
        <v>544000</v>
      </c>
      <c r="H27" s="62">
        <f t="shared" si="1"/>
        <v>0.54400000000000004</v>
      </c>
      <c r="I27" s="63"/>
      <c r="J27" s="64">
        <f>SUM(J22)</f>
        <v>552500</v>
      </c>
      <c r="K27" s="62">
        <f t="shared" si="2"/>
        <v>0.55249999999999999</v>
      </c>
      <c r="L27" s="63"/>
      <c r="M27" s="64">
        <f>SUM(M22)</f>
        <v>680000</v>
      </c>
      <c r="N27" s="62">
        <f t="shared" si="3"/>
        <v>0.68</v>
      </c>
      <c r="O27" s="71"/>
      <c r="P27" s="72">
        <f>SUM(P22)</f>
        <v>510000</v>
      </c>
      <c r="Q27" s="73">
        <f t="shared" si="4"/>
        <v>0.51</v>
      </c>
      <c r="R27" s="74"/>
      <c r="S27" s="72">
        <f>SUM(S22)</f>
        <v>637500</v>
      </c>
      <c r="T27" s="65">
        <f t="shared" si="5"/>
        <v>0.63749999999999996</v>
      </c>
    </row>
    <row r="28" spans="2:20" ht="17.5" thickBot="1" x14ac:dyDescent="0.45">
      <c r="B28" s="97" t="s">
        <v>23</v>
      </c>
      <c r="C28" s="98"/>
      <c r="D28" s="66">
        <f>SUM(D21,D23:D25)</f>
        <v>358000</v>
      </c>
      <c r="E28" s="67">
        <f t="shared" si="0"/>
        <v>0.35799999999999998</v>
      </c>
      <c r="F28" s="68"/>
      <c r="G28" s="66">
        <f>SUM(G21,G23:G25)</f>
        <v>256000</v>
      </c>
      <c r="H28" s="67">
        <f t="shared" si="1"/>
        <v>0.25600000000000001</v>
      </c>
      <c r="I28" s="68"/>
      <c r="J28" s="66">
        <f>SUM(J21,J23:J25)</f>
        <v>447500</v>
      </c>
      <c r="K28" s="67">
        <f t="shared" si="2"/>
        <v>0.44750000000000001</v>
      </c>
      <c r="L28" s="68"/>
      <c r="M28" s="66">
        <f>SUM(M21,M23:M25)</f>
        <v>320000</v>
      </c>
      <c r="N28" s="67">
        <f t="shared" si="3"/>
        <v>0.32</v>
      </c>
      <c r="O28" s="75"/>
      <c r="P28" s="69">
        <f>SUM(P21,P23:P25)</f>
        <v>290000</v>
      </c>
      <c r="Q28" s="76">
        <f t="shared" si="4"/>
        <v>0.28999999999999998</v>
      </c>
      <c r="R28" s="77"/>
      <c r="S28" s="78">
        <f>SUM(S21,S23:S25)</f>
        <v>362500</v>
      </c>
      <c r="T28" s="70">
        <f t="shared" si="5"/>
        <v>0.36249999999999999</v>
      </c>
    </row>
    <row r="29" spans="2:20" ht="7.25" customHeight="1" x14ac:dyDescent="0.4"/>
    <row r="30" spans="2:20" x14ac:dyDescent="0.4">
      <c r="B30" t="s">
        <v>19</v>
      </c>
    </row>
  </sheetData>
  <mergeCells count="24">
    <mergeCell ref="B27:C27"/>
    <mergeCell ref="B28:C28"/>
    <mergeCell ref="P14:T14"/>
    <mergeCell ref="D15:H15"/>
    <mergeCell ref="J15:N15"/>
    <mergeCell ref="P15:Q16"/>
    <mergeCell ref="S15:T16"/>
    <mergeCell ref="J16:K16"/>
    <mergeCell ref="M16:N16"/>
    <mergeCell ref="B26:C26"/>
    <mergeCell ref="B19:C19"/>
    <mergeCell ref="B13:C13"/>
    <mergeCell ref="D14:N14"/>
    <mergeCell ref="B14:C14"/>
    <mergeCell ref="B24:C24"/>
    <mergeCell ref="B25:C25"/>
    <mergeCell ref="D16:E16"/>
    <mergeCell ref="G16:H16"/>
    <mergeCell ref="B18:C18"/>
    <mergeCell ref="B20:C20"/>
    <mergeCell ref="B21:C21"/>
    <mergeCell ref="B17:C17"/>
    <mergeCell ref="B23:C23"/>
    <mergeCell ref="B15:C16"/>
  </mergeCells>
  <phoneticPr fontId="2" type="noConversion"/>
  <hyperlinks>
    <hyperlink ref="B3" r:id="rId1" xr:uid="{00000000-0004-0000-0000-000000000000}"/>
  </hyperlinks>
  <pageMargins left="0.7" right="0.7" top="0.75" bottom="0.75" header="0.3" footer="0.3"/>
  <pageSetup paperSize="9" orientation="portrait" r:id="rId2"/>
  <ignoredErrors>
    <ignoredError sqref="A1 A7:A8 A4:A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成大專利技轉收益分配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Lucy H.</cp:lastModifiedBy>
  <dcterms:created xsi:type="dcterms:W3CDTF">2021-06-19T08:30:42Z</dcterms:created>
  <dcterms:modified xsi:type="dcterms:W3CDTF">2025-04-07T08:50:28Z</dcterms:modified>
</cp:coreProperties>
</file>